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Cap table" sheetId="2" state="visible" r:id="rId2"/>
  </sheets>
  <definedNames/>
  <calcPr calcId="124519" fullCalcOnLoad="1"/>
</workbook>
</file>

<file path=xl/styles.xml><?xml version="1.0" encoding="utf-8"?>
<styleSheet xmlns="http://schemas.openxmlformats.org/spreadsheetml/2006/main">
  <numFmts count="2">
    <numFmt numFmtId="164" formatCode="$#,##0"/>
    <numFmt numFmtId="165" formatCode="$0.0000"/>
  </numFmts>
  <fonts count="3">
    <font>
      <name val="Calibri"/>
      <family val="2"/>
      <color theme="1"/>
      <sz val="11"/>
      <scheme val="minor"/>
    </font>
    <font>
      <b val="1"/>
    </font>
    <font>
      <b val="1"/>
      <sz val="14"/>
    </font>
  </fonts>
  <fills count="4">
    <fill>
      <patternFill/>
    </fill>
    <fill>
      <patternFill patternType="gray125"/>
    </fill>
    <fill>
      <patternFill patternType="solid">
        <fgColor rgb="00FEF9C3"/>
      </patternFill>
    </fill>
    <fill>
      <patternFill patternType="solid">
        <fgColor rgb="00F4F4F5"/>
      </patternFill>
    </fill>
  </fills>
  <borders count="2">
    <border>
      <left/>
      <right/>
      <top/>
      <bottom/>
      <diagonal/>
    </border>
    <border>
      <left style="thin">
        <color rgb="00D4D4D8"/>
      </left>
      <right style="thin">
        <color rgb="00D4D4D8"/>
      </right>
      <top style="thin">
        <color rgb="00D4D4D8"/>
      </top>
      <bottom style="thin">
        <color rgb="00D4D4D8"/>
      </bottom>
    </border>
  </borders>
  <cellStyleXfs count="1">
    <xf numFmtId="0" fontId="0" fillId="0" borderId="0"/>
  </cellStyleXfs>
  <cellXfs count="20">
    <xf numFmtId="0" fontId="0"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xf numFmtId="0" fontId="1" fillId="0" borderId="1" pivotButton="0" quotePrefix="0" xfId="0"/>
    <xf numFmtId="0" fontId="1" fillId="0" borderId="0" pivotButton="0" quotePrefix="0" xfId="0"/>
    <xf numFmtId="3" fontId="0" fillId="2" borderId="1" pivotButton="0" quotePrefix="0" xfId="0"/>
    <xf numFmtId="10" fontId="0" fillId="0" borderId="0" pivotButton="0" quotePrefix="0" xfId="0"/>
    <xf numFmtId="3" fontId="1" fillId="0" borderId="0" pivotButton="0" quotePrefix="0" xfId="0"/>
    <xf numFmtId="0" fontId="1" fillId="3" borderId="0" applyAlignment="1" pivotButton="0" quotePrefix="0" xfId="0">
      <alignment vertical="top" wrapText="1"/>
    </xf>
    <xf numFmtId="0" fontId="0" fillId="2" borderId="1" pivotButton="0" quotePrefix="0" xfId="0"/>
    <xf numFmtId="164" fontId="0" fillId="2" borderId="1" pivotButton="0" quotePrefix="0" xfId="0"/>
    <xf numFmtId="165" fontId="0" fillId="0" borderId="0" pivotButton="0" quotePrefix="0" xfId="0"/>
    <xf numFmtId="3" fontId="0" fillId="0" borderId="0" pivotButton="0" quotePrefix="0" xfId="0"/>
    <xf numFmtId="164" fontId="1" fillId="0" borderId="0" pivotButton="0" quotePrefix="0" xfId="0"/>
    <xf numFmtId="10" fontId="1" fillId="0" borderId="0" pivotButton="0" quotePrefix="0" xfId="0"/>
    <xf numFmtId="10" fontId="0" fillId="2" borderId="1" pivotButton="0" quotePrefix="0" xfId="0"/>
    <xf numFmtId="164" fontId="0" fillId="0" borderId="0" pivotButton="0" quotePrefix="0" xfId="0"/>
    <xf numFmtId="165" fontId="1" fillId="0" borderId="0" pivotButton="0" quotePrefix="0" xfId="0"/>
    <xf numFmtId="0" fontId="1"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How to use this cap table template</t>
        </is>
      </c>
    </row>
    <row r="2">
      <c r="A2" s="2" t="inlineStr">
        <is>
          <t>1. Section 1: enter founder shares, options already granted, options promised but not granted, and the unissued pool. These are fully diluted shares before any SAFE converts.</t>
        </is>
      </c>
    </row>
    <row r="3">
      <c r="A3" s="2" t="inlineStr">
        <is>
          <t>2. Section 2: enter each post-money SAFE (amount and post-money valuation cap). Ownership sold = amount / cap. Post-money SAFEs do not dilute each other.</t>
        </is>
      </c>
    </row>
    <row r="4">
      <c r="A4" s="2" t="inlineStr">
        <is>
          <t>3. Section 3: enter the priced round: pre-money valuation, new money and the unissued pool the lead wants after the round (often 10%).</t>
        </is>
      </c>
    </row>
    <row r="5">
      <c r="A5" s="2" t="inlineStr">
        <is>
          <t>4. Section 4 shows who owns what after the round. Column D shows ownership just before the round, as converted.</t>
        </is>
      </c>
    </row>
    <row r="6">
      <c r="A6" s="2" t="inlineStr">
        <is>
          <t>5. If column G warns that the round price is below a SAFE price, that SAFE converts at the round price and gets more shares than the cap implies (YC User Guide, Q&amp;A B.2 and B.3). This sheet does not model that case; ask counsel.</t>
        </is>
      </c>
    </row>
    <row r="7">
      <c r="A7" s="2" t="inlineStr"/>
    </row>
    <row r="8">
      <c r="A8" s="3" t="inlineStr">
        <is>
          <t>The math (YC post-money SAFE User Guide):</t>
        </is>
      </c>
    </row>
    <row r="9">
      <c r="A9" s="2" t="inlineStr">
        <is>
          <t>- Company capitalization = shares before SAFEs / (1 - total SAFE ownership). It includes outstanding and promised options and the unissued pool, and excludes the option pool increase in the priced round.</t>
        </is>
      </c>
    </row>
    <row r="10">
      <c r="A10" s="2" t="inlineStr">
        <is>
          <t>- Safe price = post-money cap / company capitalization. SAFE shares = company capitalization x SAFE ownership.</t>
        </is>
      </c>
    </row>
    <row r="11">
      <c r="A11" s="2" t="inlineStr">
        <is>
          <t>- Round price = pre-money valuation / (shares after SAFE conversion + option pool increase).</t>
        </is>
      </c>
    </row>
    <row r="12">
      <c r="A12" s="2" t="inlineStr">
        <is>
          <t>- Pool increase is solved so the unissued pool equals the target % of post-round fully diluted shares.</t>
        </is>
      </c>
    </row>
    <row r="13">
      <c r="A13" s="2" t="inlineStr"/>
    </row>
    <row r="14">
      <c r="A14" s="2" t="inlineStr">
        <is>
          <t>Limits: valuation-cap SAFEs only (no discount or MFN), no convertible notes, no pro rata side letters, no liquidation waterfall. Share counts are rounded down to whole shares, as in the YC examples.</t>
        </is>
      </c>
    </row>
    <row r="15">
      <c r="A15" s="2" t="inlineStr">
        <is>
          <t>Not legal, tax or investment advice. Check numbers with your lawyer before you sign a term sheet.</t>
        </is>
      </c>
    </row>
    <row r="16">
      <c r="A16" s="2" t="inlineStr">
        <is>
          <t>Sources: Y Combinator SAFE documents https://www.ycombinator.com/documents and Post-Money SAFE User Guide (linked there). Checked 1 Nov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1"/>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44" customWidth="1" min="1" max="1"/>
    <col width="18" customWidth="1" min="2" max="2"/>
    <col width="18" customWidth="1" min="3" max="3"/>
    <col width="18" customWidth="1" min="4" max="4"/>
    <col width="18" customWidth="1" min="5" max="5"/>
    <col width="18" customWidth="1" min="6" max="6"/>
    <col width="18" customWidth="1" min="7" max="7"/>
  </cols>
  <sheetData>
    <row r="1">
      <c r="A1" s="4" t="inlineStr">
        <is>
          <t>Cap table + post-money SAFE model (pre-seed SAFEs to a priced seed or Series A)</t>
        </is>
      </c>
    </row>
    <row r="2">
      <c r="A2" t="inlineStr">
        <is>
          <t>Yellow cells are inputs. Everything else is a formula. Defaults reproduce YC SAFE User Guide, Appendix II, Example 1. unboxth.xyz/resources/cap-table-template/</t>
        </is>
      </c>
    </row>
    <row r="4">
      <c r="A4" s="4" t="inlineStr">
        <is>
          <t>1. Fully diluted capitalization before SAFEs</t>
        </is>
      </c>
      <c r="C4" s="5" t="inlineStr">
        <is>
          <t>Ownership</t>
        </is>
      </c>
    </row>
    <row r="5">
      <c r="A5" t="inlineStr">
        <is>
          <t>Founders common stock</t>
        </is>
      </c>
      <c r="B5" s="6" t="n">
        <v>9250000</v>
      </c>
      <c r="C5" s="7">
        <f>B5/$B$9</f>
        <v/>
      </c>
    </row>
    <row r="6">
      <c r="A6" t="inlineStr">
        <is>
          <t>Options outstanding</t>
        </is>
      </c>
      <c r="B6" s="6" t="n">
        <v>300000</v>
      </c>
      <c r="C6" s="7">
        <f>B6/$B$9</f>
        <v/>
      </c>
    </row>
    <row r="7">
      <c r="A7" t="inlineStr">
        <is>
          <t>Promised options</t>
        </is>
      </c>
      <c r="B7" s="6" t="n">
        <v>350000</v>
      </c>
      <c r="C7" s="7">
        <f>B7/$B$9</f>
        <v/>
      </c>
    </row>
    <row r="8">
      <c r="A8" t="inlineStr">
        <is>
          <t>Unissued option pool</t>
        </is>
      </c>
      <c r="B8" s="6" t="n">
        <v>100000</v>
      </c>
      <c r="C8" s="7">
        <f>B8/$B$9</f>
        <v/>
      </c>
    </row>
    <row r="9">
      <c r="A9" s="4" t="inlineStr">
        <is>
          <t>Total fully diluted (pre-SAFE)</t>
        </is>
      </c>
      <c r="B9" s="8">
        <f>SUM(B5:B8)</f>
        <v/>
      </c>
    </row>
    <row r="11">
      <c r="A11" s="4" t="inlineStr">
        <is>
          <t>2. Post-money SAFEs (valuation cap)</t>
        </is>
      </c>
    </row>
    <row r="12" ht="45" customHeight="1">
      <c r="A12" s="9" t="inlineStr">
        <is>
          <t>Investor</t>
        </is>
      </c>
      <c r="B12" s="9" t="inlineStr">
        <is>
          <t>Purchase amount</t>
        </is>
      </c>
      <c r="C12" s="9" t="inlineStr">
        <is>
          <t>Post-money cap</t>
        </is>
      </c>
      <c r="D12" s="9" t="inlineStr">
        <is>
          <t>Ownership sold (amount / cap)</t>
        </is>
      </c>
      <c r="E12" s="9" t="inlineStr">
        <is>
          <t>Safe price (cap / company capitalization)</t>
        </is>
      </c>
      <c r="F12" s="9" t="inlineStr">
        <is>
          <t>Conversion shares at cap</t>
        </is>
      </c>
      <c r="G12" s="9" t="inlineStr">
        <is>
          <t>Check vs round price</t>
        </is>
      </c>
    </row>
    <row r="13">
      <c r="A13" s="10" t="inlineStr">
        <is>
          <t>Investor A</t>
        </is>
      </c>
      <c r="B13" s="11" t="n">
        <v>200000</v>
      </c>
      <c r="C13" s="11" t="n">
        <v>4000000</v>
      </c>
      <c r="D13" s="7">
        <f>IF(AND(B13&gt;0,C13&gt;0),B13/C13,0)</f>
        <v/>
      </c>
      <c r="E13" s="12">
        <f>IF(D13&gt;0,C13/$B$20,0)</f>
        <v/>
      </c>
      <c r="F13" s="13">
        <f>IF(D13&gt;0,ROUNDDOWN($B$20*D13,0),0)</f>
        <v/>
      </c>
      <c r="G13">
        <f>IF(D13=0,"",IF($B$29&lt;E13,"Round price is below this cap price: SAFE converts at the round price instead (more shares). Model with counsel.","OK: converts at cap"))</f>
        <v/>
      </c>
    </row>
    <row r="14">
      <c r="A14" s="10" t="inlineStr">
        <is>
          <t>Investor B</t>
        </is>
      </c>
      <c r="B14" s="11" t="n">
        <v>800000</v>
      </c>
      <c r="C14" s="11" t="n">
        <v>8000000</v>
      </c>
      <c r="D14" s="7">
        <f>IF(AND(B14&gt;0,C14&gt;0),B14/C14,0)</f>
        <v/>
      </c>
      <c r="E14" s="12">
        <f>IF(D14&gt;0,C14/$B$20,0)</f>
        <v/>
      </c>
      <c r="F14" s="13">
        <f>IF(D14&gt;0,ROUNDDOWN($B$20*D14,0),0)</f>
        <v/>
      </c>
      <c r="G14">
        <f>IF(D14=0,"",IF($B$29&lt;E14,"Round price is below this cap price: SAFE converts at the round price instead (more shares). Model with counsel.","OK: converts at cap"))</f>
        <v/>
      </c>
    </row>
    <row r="15">
      <c r="A15" s="10" t="n"/>
      <c r="B15" s="11" t="n"/>
      <c r="C15" s="11" t="n"/>
      <c r="D15" s="7">
        <f>IF(AND(B15&gt;0,C15&gt;0),B15/C15,0)</f>
        <v/>
      </c>
      <c r="E15" s="12">
        <f>IF(D15&gt;0,C15/$B$20,0)</f>
        <v/>
      </c>
      <c r="F15" s="13">
        <f>IF(D15&gt;0,ROUNDDOWN($B$20*D15,0),0)</f>
        <v/>
      </c>
      <c r="G15">
        <f>IF(D15=0,"",IF($B$29&lt;E15,"Round price is below this cap price: SAFE converts at the round price instead (more shares). Model with counsel.","OK: converts at cap"))</f>
        <v/>
      </c>
    </row>
    <row r="16">
      <c r="A16" s="10" t="n"/>
      <c r="B16" s="11" t="n"/>
      <c r="C16" s="11" t="n"/>
      <c r="D16" s="7">
        <f>IF(AND(B16&gt;0,C16&gt;0),B16/C16,0)</f>
        <v/>
      </c>
      <c r="E16" s="12">
        <f>IF(D16&gt;0,C16/$B$20,0)</f>
        <v/>
      </c>
      <c r="F16" s="13">
        <f>IF(D16&gt;0,ROUNDDOWN($B$20*D16,0),0)</f>
        <v/>
      </c>
      <c r="G16">
        <f>IF(D16=0,"",IF($B$29&lt;E16,"Round price is below this cap price: SAFE converts at the round price instead (more shares). Model with counsel.","OK: converts at cap"))</f>
        <v/>
      </c>
    </row>
    <row r="17">
      <c r="A17" s="10" t="n"/>
      <c r="B17" s="11" t="n"/>
      <c r="C17" s="11" t="n"/>
      <c r="D17" s="7">
        <f>IF(AND(B17&gt;0,C17&gt;0),B17/C17,0)</f>
        <v/>
      </c>
      <c r="E17" s="12">
        <f>IF(D17&gt;0,C17/$B$20,0)</f>
        <v/>
      </c>
      <c r="F17" s="13">
        <f>IF(D17&gt;0,ROUNDDOWN($B$20*D17,0),0)</f>
        <v/>
      </c>
      <c r="G17">
        <f>IF(D17=0,"",IF($B$29&lt;E17,"Round price is below this cap price: SAFE converts at the round price instead (more shares). Model with counsel.","OK: converts at cap"))</f>
        <v/>
      </c>
    </row>
    <row r="18">
      <c r="A18" s="4" t="inlineStr">
        <is>
          <t>Total SAFE money / ownership sold</t>
        </is>
      </c>
      <c r="B18" s="14">
        <f>SUM(B13:B17)</f>
        <v/>
      </c>
      <c r="D18" s="15">
        <f>SUM(D13:D17)</f>
        <v/>
      </c>
      <c r="F18" s="8">
        <f>SUM(F13:F17)</f>
        <v/>
      </c>
    </row>
    <row r="20">
      <c r="A20" s="4" t="inlineStr">
        <is>
          <t>Company capitalization (pre-SAFE total / (1 - SAFE ownership))</t>
        </is>
      </c>
      <c r="B20" s="8">
        <f>ROUNDDOWN(B9/(1-D18),0)</f>
        <v/>
      </c>
      <c r="C20" t="inlineStr">
        <is>
          <t>Includes all SAFE conversion shares, the existing pool and promised options; excludes the new pool increase and new money (YC User Guide, B.4).</t>
        </is>
      </c>
    </row>
    <row r="22">
      <c r="A22" s="4" t="inlineStr">
        <is>
          <t>3. Priced round (seed or Series A)</t>
        </is>
      </c>
    </row>
    <row r="23">
      <c r="A23" t="inlineStr">
        <is>
          <t>Pre-money valuation</t>
        </is>
      </c>
      <c r="B23" s="11" t="n">
        <v>15000000</v>
      </c>
    </row>
    <row r="24">
      <c r="A24" t="inlineStr">
        <is>
          <t>New money raised</t>
        </is>
      </c>
      <c r="B24" s="11" t="n">
        <v>5000000</v>
      </c>
    </row>
    <row r="25">
      <c r="A25" t="inlineStr">
        <is>
          <t>Target unissued option pool after the round (% of post-round fully diluted)</t>
        </is>
      </c>
      <c r="B25" s="16" t="n">
        <v>0.1</v>
      </c>
    </row>
    <row r="26">
      <c r="A26" t="inlineStr">
        <is>
          <t>Post-money valuation</t>
        </is>
      </c>
      <c r="B26" s="17">
        <f>B23+B24</f>
        <v/>
      </c>
    </row>
    <row r="27">
      <c r="A27" t="inlineStr">
        <is>
          <t>Shares after SAFE conversion (pre-SAFE total + SAFE shares)</t>
        </is>
      </c>
      <c r="B27" s="13">
        <f>B9+F18</f>
        <v/>
      </c>
    </row>
    <row r="28">
      <c r="A28" t="inlineStr">
        <is>
          <t>Option pool increase (in the pre-money, solved in closed form)</t>
        </is>
      </c>
      <c r="B28" s="13">
        <f>MAX(0,ROUND((B25*B26/B23*B27-B8)/(1-B25*B26/B23),0))</f>
        <v/>
      </c>
    </row>
    <row r="29">
      <c r="A29" t="inlineStr">
        <is>
          <t>Round price per share (pre-money / (shares after conversion + pool increase))</t>
        </is>
      </c>
      <c r="B29" s="18">
        <f>B23/(B27+B28)</f>
        <v/>
      </c>
    </row>
    <row r="30">
      <c r="A30" t="inlineStr">
        <is>
          <t>New shares issued to new money</t>
        </is>
      </c>
      <c r="B30" s="13">
        <f>ROUNDDOWN(B24/B29,0)</f>
        <v/>
      </c>
    </row>
    <row r="31">
      <c r="A31" t="inlineStr">
        <is>
          <t>New investors ownership (should equal new money / post-money)</t>
        </is>
      </c>
      <c r="B31" s="7">
        <f>B30/B45</f>
        <v/>
      </c>
    </row>
    <row r="33">
      <c r="A33" s="4" t="inlineStr">
        <is>
          <t>4. Fully diluted cap table after the round</t>
        </is>
      </c>
    </row>
    <row r="34">
      <c r="A34" s="19" t="inlineStr">
        <is>
          <t>Holder</t>
        </is>
      </c>
      <c r="B34" s="19" t="inlineStr">
        <is>
          <t>Shares</t>
        </is>
      </c>
      <c r="C34" s="19" t="inlineStr">
        <is>
          <t>Fully diluted %</t>
        </is>
      </c>
      <c r="D34" s="19" t="inlineStr">
        <is>
          <t>Before round (as-converted) %</t>
        </is>
      </c>
    </row>
    <row r="35">
      <c r="A35" t="inlineStr">
        <is>
          <t>Founders</t>
        </is>
      </c>
      <c r="B35" s="13">
        <f>B5</f>
        <v/>
      </c>
      <c r="C35" s="7">
        <f>B35/$B$45</f>
        <v/>
      </c>
      <c r="D35" s="7">
        <f>B5/B20</f>
        <v/>
      </c>
    </row>
    <row r="36">
      <c r="A36" t="inlineStr">
        <is>
          <t>Options outstanding</t>
        </is>
      </c>
      <c r="B36" s="13">
        <f>B6</f>
        <v/>
      </c>
      <c r="C36" s="7">
        <f>B36/$B$45</f>
        <v/>
      </c>
      <c r="D36" s="7">
        <f>B6/B20</f>
        <v/>
      </c>
    </row>
    <row r="37">
      <c r="A37" t="inlineStr">
        <is>
          <t>Promised options</t>
        </is>
      </c>
      <c r="B37" s="13">
        <f>B7</f>
        <v/>
      </c>
      <c r="C37" s="7">
        <f>B37/$B$45</f>
        <v/>
      </c>
      <c r="D37" s="7">
        <f>B7/B20</f>
        <v/>
      </c>
    </row>
    <row r="38">
      <c r="A38">
        <f>IF(A13="","SAFE 1",A13)&amp;" (SAFE)"</f>
        <v/>
      </c>
      <c r="B38" s="13">
        <f>F13</f>
        <v/>
      </c>
      <c r="C38" s="7">
        <f>B38/$B$45</f>
        <v/>
      </c>
      <c r="D38" s="7">
        <f>F13/B20</f>
        <v/>
      </c>
    </row>
    <row r="39">
      <c r="A39">
        <f>IF(A14="","SAFE 2",A14)&amp;" (SAFE)"</f>
        <v/>
      </c>
      <c r="B39" s="13">
        <f>F14</f>
        <v/>
      </c>
      <c r="C39" s="7">
        <f>B39/$B$45</f>
        <v/>
      </c>
      <c r="D39" s="7">
        <f>F14/B20</f>
        <v/>
      </c>
    </row>
    <row r="40">
      <c r="A40">
        <f>IF(A15="","SAFE 3",A15)&amp;" (SAFE)"</f>
        <v/>
      </c>
      <c r="B40" s="13">
        <f>F15</f>
        <v/>
      </c>
      <c r="C40" s="7">
        <f>B40/$B$45</f>
        <v/>
      </c>
      <c r="D40" s="7">
        <f>F15/B20</f>
        <v/>
      </c>
    </row>
    <row r="41">
      <c r="A41">
        <f>IF(A16="","SAFE 4",A16)&amp;" (SAFE)"</f>
        <v/>
      </c>
      <c r="B41" s="13">
        <f>F16</f>
        <v/>
      </c>
      <c r="C41" s="7">
        <f>B41/$B$45</f>
        <v/>
      </c>
      <c r="D41" s="7">
        <f>F16/B20</f>
        <v/>
      </c>
    </row>
    <row r="42">
      <c r="A42">
        <f>IF(A17="","SAFE 5",A17)&amp;" (SAFE)"</f>
        <v/>
      </c>
      <c r="B42" s="13">
        <f>F17</f>
        <v/>
      </c>
      <c r="C42" s="7">
        <f>B42/$B$45</f>
        <v/>
      </c>
      <c r="D42" s="7">
        <f>F17/B20</f>
        <v/>
      </c>
    </row>
    <row r="43">
      <c r="A43" t="inlineStr">
        <is>
          <t>New investors (priced round)</t>
        </is>
      </c>
      <c r="B43" s="13">
        <f>B30</f>
        <v/>
      </c>
      <c r="C43" s="7">
        <f>B43/$B$45</f>
        <v/>
      </c>
      <c r="D43" s="7">
        <f>0</f>
        <v/>
      </c>
    </row>
    <row r="44">
      <c r="A44" t="inlineStr">
        <is>
          <t>Unissued option pool after the round (old + increase)</t>
        </is>
      </c>
      <c r="B44" s="13">
        <f>B8+B28</f>
        <v/>
      </c>
      <c r="C44" s="7">
        <f>B44/$B$45</f>
        <v/>
      </c>
      <c r="D44" s="7">
        <f>B8/B20</f>
        <v/>
      </c>
    </row>
    <row r="45">
      <c r="A45" s="4" t="inlineStr">
        <is>
          <t>Total fully diluted</t>
        </is>
      </c>
      <c r="B45" s="8">
        <f>SUM(B35:B44)</f>
        <v/>
      </c>
      <c r="C45" s="15">
        <f>SUM(C35:C44)</f>
        <v/>
      </c>
      <c r="D45" s="15">
        <f>SUM(D35:D44)</f>
        <v/>
      </c>
    </row>
    <row r="47">
      <c r="A47" s="5" t="inlineStr">
        <is>
          <t>Checks</t>
        </is>
      </c>
    </row>
    <row r="48">
      <c r="A48" t="inlineStr">
        <is>
          <t>New investors % vs new money / post-money</t>
        </is>
      </c>
      <c r="B48" s="7">
        <f>B24/B26</f>
        <v/>
      </c>
    </row>
    <row r="49">
      <c r="A49" t="inlineStr">
        <is>
          <t>Unissued pool % after round vs target</t>
        </is>
      </c>
      <c r="B49" s="7">
        <f>C44</f>
        <v/>
      </c>
    </row>
    <row r="50">
      <c r="A50" t="inlineStr">
        <is>
          <t>YC Example 1 result for founders (rounded pool of 1,695,000 shares)</t>
        </is>
      </c>
      <c r="B50" s="7" t="n">
        <v>0.5154</v>
      </c>
    </row>
    <row r="51">
      <c r="A51" t="inlineStr">
        <is>
          <t>This model, founders fully diluted after the round</t>
        </is>
      </c>
      <c r="B51" s="7">
        <f>C35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2026-11-01T10:02:16Z</dcterms:created>
  <dcterms:modified xmlns:dcterms="http://purl.org/dc/terms/" xmlns:xsi="http://www.w3.org/2001/XMLSchema-instance" xsi:type="dcterms:W3CDTF">2026-11-01T10:02:16Z</dcterms:modified>
</cp:coreProperties>
</file>